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19060" windowHeight="12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" l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J6" i="1"/>
  <c r="K17" i="1"/>
  <c r="M41" i="1"/>
  <c r="J13" i="1"/>
  <c r="C17" i="1"/>
  <c r="D17" i="1"/>
  <c r="E17" i="1"/>
  <c r="F17" i="1"/>
  <c r="D18" i="1"/>
  <c r="C18" i="1"/>
  <c r="E18" i="1"/>
  <c r="F18" i="1"/>
  <c r="D19" i="1"/>
  <c r="C19" i="1"/>
  <c r="E19" i="1"/>
  <c r="F19" i="1"/>
  <c r="D20" i="1"/>
  <c r="C20" i="1"/>
  <c r="E20" i="1"/>
  <c r="F20" i="1"/>
  <c r="D21" i="1"/>
  <c r="C21" i="1"/>
  <c r="E21" i="1"/>
  <c r="F21" i="1"/>
  <c r="D22" i="1"/>
  <c r="C22" i="1"/>
  <c r="E22" i="1"/>
  <c r="F22" i="1"/>
  <c r="D23" i="1"/>
  <c r="C23" i="1"/>
  <c r="E23" i="1"/>
  <c r="F23" i="1"/>
  <c r="D24" i="1"/>
  <c r="C24" i="1"/>
  <c r="E24" i="1"/>
  <c r="F24" i="1"/>
  <c r="D25" i="1"/>
  <c r="C25" i="1"/>
  <c r="E25" i="1"/>
  <c r="F25" i="1"/>
  <c r="D26" i="1"/>
  <c r="C26" i="1"/>
  <c r="E26" i="1"/>
  <c r="F26" i="1"/>
  <c r="D27" i="1"/>
  <c r="C27" i="1"/>
  <c r="E27" i="1"/>
  <c r="F27" i="1"/>
  <c r="D28" i="1"/>
  <c r="C28" i="1"/>
  <c r="E28" i="1"/>
  <c r="F28" i="1"/>
  <c r="D29" i="1"/>
  <c r="C29" i="1"/>
  <c r="E29" i="1"/>
  <c r="F29" i="1"/>
  <c r="D30" i="1"/>
  <c r="C30" i="1"/>
  <c r="E30" i="1"/>
  <c r="F30" i="1"/>
  <c r="D31" i="1"/>
  <c r="C31" i="1"/>
  <c r="E31" i="1"/>
  <c r="F31" i="1"/>
  <c r="D32" i="1"/>
  <c r="C32" i="1"/>
  <c r="E32" i="1"/>
  <c r="F32" i="1"/>
  <c r="D33" i="1"/>
  <c r="C33" i="1"/>
  <c r="E33" i="1"/>
  <c r="F33" i="1"/>
  <c r="D34" i="1"/>
  <c r="C34" i="1"/>
  <c r="E34" i="1"/>
  <c r="F34" i="1"/>
  <c r="D35" i="1"/>
  <c r="C35" i="1"/>
  <c r="E35" i="1"/>
  <c r="F35" i="1"/>
  <c r="D36" i="1"/>
  <c r="C36" i="1"/>
  <c r="E36" i="1"/>
  <c r="F36" i="1"/>
  <c r="D37" i="1"/>
  <c r="C37" i="1"/>
  <c r="E37" i="1"/>
  <c r="F37" i="1"/>
  <c r="D38" i="1"/>
  <c r="C38" i="1"/>
  <c r="E38" i="1"/>
  <c r="F38" i="1"/>
  <c r="D39" i="1"/>
  <c r="C39" i="1"/>
  <c r="E39" i="1"/>
  <c r="F39" i="1"/>
  <c r="D40" i="1"/>
  <c r="C40" i="1"/>
  <c r="E40" i="1"/>
  <c r="F40" i="1"/>
  <c r="D41" i="1"/>
  <c r="C41" i="1"/>
  <c r="E41" i="1"/>
  <c r="F41" i="1"/>
  <c r="C13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</calcChain>
</file>

<file path=xl/sharedStrings.xml><?xml version="1.0" encoding="utf-8"?>
<sst xmlns="http://schemas.openxmlformats.org/spreadsheetml/2006/main" count="49" uniqueCount="22">
  <si>
    <t>Fund Management Charges</t>
  </si>
  <si>
    <t>Fund Return</t>
  </si>
  <si>
    <t>Fund Value</t>
  </si>
  <si>
    <t>Date</t>
  </si>
  <si>
    <t>Premium</t>
  </si>
  <si>
    <t>Mortality Charges</t>
  </si>
  <si>
    <t>Funds after allocation</t>
  </si>
  <si>
    <t>TERM LIFE + SEPARATE INVESTMENT</t>
  </si>
  <si>
    <t>Fund Mgt Charges</t>
  </si>
  <si>
    <t>lakh Rs</t>
  </si>
  <si>
    <t>Sum Assured</t>
  </si>
  <si>
    <t>#</t>
  </si>
  <si>
    <t>Allocation charges</t>
  </si>
  <si>
    <t>UNIT  LINKED INSURANCE POLICY (Single Premium)</t>
  </si>
  <si>
    <t>Sum assured</t>
  </si>
  <si>
    <t>Year</t>
  </si>
  <si>
    <t>Typical mortality charges  assumed</t>
  </si>
  <si>
    <t>BLUE TEXT are inputs</t>
  </si>
  <si>
    <t>Fund Value @ 25yrs</t>
  </si>
  <si>
    <t>Total Funds Available</t>
  </si>
  <si>
    <t>Term Life Premium</t>
  </si>
  <si>
    <t>Admin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</si>
</sst>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0.0%"/>
    <numFmt numFmtId="169" formatCode="#,##0.0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scheme val="minor"/>
    </font>
    <font>
      <sz val="16"/>
      <color rgb="FF0000FF"/>
      <name val="Calibri"/>
      <scheme val="minor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9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5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4" fontId="0" fillId="0" borderId="0" xfId="1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0" fillId="0" borderId="0" xfId="1" applyNumberFormat="1" applyFont="1" applyAlignment="1">
      <alignment horizontal="right" vertical="center"/>
    </xf>
    <xf numFmtId="2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7" fillId="0" borderId="0" xfId="1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6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0" fontId="6" fillId="0" borderId="0" xfId="0" applyFont="1"/>
    <xf numFmtId="2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7" fontId="7" fillId="0" borderId="0" xfId="1" applyNumberFormat="1" applyFont="1" applyAlignment="1">
      <alignment horizontal="right" vertical="center"/>
    </xf>
    <xf numFmtId="169" fontId="7" fillId="0" borderId="0" xfId="1" applyNumberFormat="1" applyFont="1" applyAlignment="1">
      <alignment horizontal="right" vertical="center"/>
    </xf>
  </cellXfs>
  <cellStyles count="19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tabSelected="1" workbookViewId="0">
      <pane xSplit="2" ySplit="16" topLeftCell="C32" activePane="bottomRight" state="frozen"/>
      <selection pane="topRight" activeCell="C1" sqref="C1"/>
      <selection pane="bottomLeft" activeCell="A13" sqref="A13"/>
      <selection pane="bottomRight" activeCell="H13" sqref="H13"/>
    </sheetView>
  </sheetViews>
  <sheetFormatPr baseColWidth="10" defaultRowHeight="15" x14ac:dyDescent="0"/>
  <cols>
    <col min="1" max="1" width="11.5" style="1" customWidth="1"/>
    <col min="2" max="2" width="9.6640625" style="1" customWidth="1"/>
    <col min="3" max="3" width="8.6640625" style="1" bestFit="1" customWidth="1"/>
    <col min="4" max="4" width="16" style="9" bestFit="1" customWidth="1"/>
    <col min="5" max="5" width="11.33203125" style="2" bestFit="1" customWidth="1"/>
    <col min="6" max="6" width="10.33203125" style="1" bestFit="1" customWidth="1"/>
    <col min="7" max="8" width="10.83203125" style="1"/>
    <col min="9" max="9" width="15.83203125" style="5" bestFit="1" customWidth="1"/>
    <col min="10" max="10" width="16" style="5" bestFit="1" customWidth="1"/>
    <col min="11" max="11" width="16" style="5" customWidth="1"/>
    <col min="12" max="12" width="12.33203125" style="5" bestFit="1" customWidth="1"/>
  </cols>
  <sheetData>
    <row r="1" spans="1:13" ht="20">
      <c r="A1" s="34" t="s">
        <v>17</v>
      </c>
    </row>
    <row r="2" spans="1:13">
      <c r="A2" s="2"/>
    </row>
    <row r="3" spans="1:13" s="40" customFormat="1">
      <c r="A3" s="43" t="s">
        <v>7</v>
      </c>
      <c r="B3" s="43"/>
      <c r="C3" s="43"/>
      <c r="D3" s="43"/>
      <c r="E3" s="43"/>
      <c r="F3" s="43"/>
      <c r="G3" s="37"/>
      <c r="H3" s="43" t="s">
        <v>13</v>
      </c>
      <c r="I3" s="43"/>
      <c r="J3" s="43"/>
      <c r="K3" s="43"/>
      <c r="L3" s="43"/>
    </row>
    <row r="4" spans="1:13">
      <c r="A4" s="41" t="s">
        <v>19</v>
      </c>
      <c r="B4" s="41"/>
      <c r="C4" s="33">
        <v>80</v>
      </c>
      <c r="D4" s="42" t="s">
        <v>9</v>
      </c>
      <c r="E4" s="12"/>
      <c r="F4" s="12"/>
      <c r="H4" s="41" t="s">
        <v>19</v>
      </c>
      <c r="I4" s="41"/>
      <c r="J4" s="33">
        <v>80</v>
      </c>
      <c r="K4" s="42" t="s">
        <v>9</v>
      </c>
      <c r="L4" s="12"/>
    </row>
    <row r="5" spans="1:13">
      <c r="H5" s="29" t="s">
        <v>12</v>
      </c>
      <c r="I5" s="29"/>
      <c r="J5" s="32">
        <v>0.2</v>
      </c>
      <c r="K5" s="28" t="s">
        <v>9</v>
      </c>
    </row>
    <row r="6" spans="1:13">
      <c r="A6" s="2"/>
      <c r="H6" s="30" t="s">
        <v>6</v>
      </c>
      <c r="I6" s="30"/>
      <c r="J6" s="32">
        <f>J4-J5</f>
        <v>79.8</v>
      </c>
      <c r="K6" s="28" t="s">
        <v>9</v>
      </c>
    </row>
    <row r="7" spans="1:13">
      <c r="H7" s="14" t="s">
        <v>14</v>
      </c>
      <c r="J7" s="32">
        <v>100</v>
      </c>
      <c r="K7" s="28" t="s">
        <v>9</v>
      </c>
    </row>
    <row r="8" spans="1:13">
      <c r="A8" s="27" t="s">
        <v>10</v>
      </c>
      <c r="C8" s="32">
        <v>100</v>
      </c>
      <c r="D8" s="15" t="s">
        <v>9</v>
      </c>
      <c r="J8" s="32"/>
    </row>
    <row r="9" spans="1:13">
      <c r="A9" s="7" t="s">
        <v>8</v>
      </c>
      <c r="C9" s="44">
        <v>5.0000000000000001E-3</v>
      </c>
      <c r="H9" s="7" t="s">
        <v>0</v>
      </c>
      <c r="I9" s="1"/>
      <c r="J9" s="44">
        <v>0.01</v>
      </c>
      <c r="K9" s="14"/>
      <c r="L9" s="14"/>
    </row>
    <row r="10" spans="1:13">
      <c r="A10" s="1" t="s">
        <v>1</v>
      </c>
      <c r="C10" s="44">
        <v>0.15</v>
      </c>
      <c r="H10" s="1" t="s">
        <v>1</v>
      </c>
      <c r="I10" s="1"/>
      <c r="J10" s="44">
        <v>0.15</v>
      </c>
      <c r="K10" s="14"/>
      <c r="L10" s="14"/>
    </row>
    <row r="11" spans="1:13">
      <c r="A11" s="7" t="s">
        <v>20</v>
      </c>
      <c r="C11" s="32">
        <v>0.2</v>
      </c>
      <c r="D11" s="27" t="s">
        <v>9</v>
      </c>
      <c r="H11" s="7" t="s">
        <v>16</v>
      </c>
      <c r="K11" s="14"/>
      <c r="L11" s="14"/>
    </row>
    <row r="12" spans="1:13">
      <c r="A12" s="13"/>
      <c r="B12" s="13"/>
      <c r="C12" s="13"/>
      <c r="D12" s="16"/>
      <c r="F12" s="13"/>
      <c r="G12" s="13"/>
      <c r="H12" s="13"/>
      <c r="I12" s="14"/>
      <c r="J12" s="14"/>
      <c r="K12" s="14"/>
      <c r="L12" s="14"/>
    </row>
    <row r="13" spans="1:13">
      <c r="A13" s="36" t="s">
        <v>18</v>
      </c>
      <c r="B13" s="37"/>
      <c r="C13" s="35">
        <f>F41</f>
        <v>2278.6591893235768</v>
      </c>
      <c r="D13" s="38" t="s">
        <v>9</v>
      </c>
      <c r="E13" s="39"/>
      <c r="F13" s="37"/>
      <c r="G13" s="37"/>
      <c r="H13" s="36" t="s">
        <v>18</v>
      </c>
      <c r="I13" s="37"/>
      <c r="J13" s="35">
        <f>M41</f>
        <v>1973.0988699768575</v>
      </c>
      <c r="K13" s="38" t="s">
        <v>9</v>
      </c>
      <c r="L13" s="14"/>
    </row>
    <row r="14" spans="1:13">
      <c r="A14" s="13"/>
      <c r="B14" s="13"/>
      <c r="C14" s="13"/>
      <c r="D14" s="16"/>
      <c r="F14" s="13"/>
      <c r="G14" s="13"/>
      <c r="H14" s="13"/>
      <c r="I14" s="14"/>
      <c r="J14" s="14"/>
      <c r="K14" s="14"/>
      <c r="L14" s="14"/>
    </row>
    <row r="15" spans="1:13">
      <c r="A15" s="17" t="s">
        <v>15</v>
      </c>
      <c r="B15" s="17" t="s">
        <v>3</v>
      </c>
      <c r="C15" s="17" t="s">
        <v>4</v>
      </c>
      <c r="D15" s="18" t="s">
        <v>8</v>
      </c>
      <c r="E15" s="19" t="s">
        <v>1</v>
      </c>
      <c r="F15" s="17" t="s">
        <v>2</v>
      </c>
      <c r="H15" s="17" t="s">
        <v>3</v>
      </c>
      <c r="I15" s="23" t="s">
        <v>5</v>
      </c>
      <c r="J15" s="23" t="s">
        <v>21</v>
      </c>
      <c r="K15" s="23" t="s">
        <v>8</v>
      </c>
      <c r="L15" s="23" t="s">
        <v>1</v>
      </c>
      <c r="M15" s="23" t="s">
        <v>2</v>
      </c>
    </row>
    <row r="16" spans="1:13">
      <c r="A16" s="20"/>
      <c r="B16" s="20" t="s">
        <v>11</v>
      </c>
      <c r="C16" s="20" t="s">
        <v>9</v>
      </c>
      <c r="D16" s="21" t="s">
        <v>9</v>
      </c>
      <c r="E16" s="22" t="s">
        <v>9</v>
      </c>
      <c r="F16" s="20" t="s">
        <v>9</v>
      </c>
      <c r="H16" s="20" t="s">
        <v>11</v>
      </c>
      <c r="I16" s="24" t="s">
        <v>9</v>
      </c>
      <c r="J16" s="24" t="s">
        <v>9</v>
      </c>
      <c r="K16" s="24" t="s">
        <v>9</v>
      </c>
      <c r="L16" s="24" t="s">
        <v>9</v>
      </c>
      <c r="M16" s="24" t="s">
        <v>9</v>
      </c>
    </row>
    <row r="17" spans="1:17">
      <c r="A17" s="1">
        <v>1</v>
      </c>
      <c r="B17" s="3">
        <v>42338</v>
      </c>
      <c r="C17" s="2">
        <f>$C$11</f>
        <v>0.2</v>
      </c>
      <c r="D17" s="8">
        <f>$C$9*(J4-C17)</f>
        <v>0.39900000000000002</v>
      </c>
      <c r="E17" s="11">
        <f>$C$10*(J4-C17-D17)</f>
        <v>11.91015</v>
      </c>
      <c r="F17" s="6">
        <f>J4-C17-D17+E17</f>
        <v>91.311149999999998</v>
      </c>
      <c r="H17" s="3">
        <v>42338</v>
      </c>
      <c r="I17" s="31">
        <v>0.186</v>
      </c>
      <c r="J17" s="45">
        <v>6.0000000000000001E-3</v>
      </c>
      <c r="K17" s="8">
        <f>$J$9*J6</f>
        <v>0.79800000000000004</v>
      </c>
      <c r="L17" s="8">
        <f>$J$10*(J6-I17-K17-J17)</f>
        <v>11.821499999999999</v>
      </c>
      <c r="M17" s="4">
        <f>J6-I17-K17+L17</f>
        <v>90.637499999999989</v>
      </c>
      <c r="O17">
        <v>0.186</v>
      </c>
      <c r="Q17" s="8">
        <v>0.25800000000000001</v>
      </c>
    </row>
    <row r="18" spans="1:17">
      <c r="A18" s="1">
        <f>1+A17</f>
        <v>2</v>
      </c>
      <c r="B18" s="3">
        <f>B17+366</f>
        <v>42704</v>
      </c>
      <c r="C18" s="2">
        <f t="shared" ref="C18:C41" si="0">$C$11</f>
        <v>0.2</v>
      </c>
      <c r="D18" s="8">
        <f>$C$9*F17</f>
        <v>0.45655574999999998</v>
      </c>
      <c r="E18" s="11">
        <f>$C$10*(F17-C18-D18)</f>
        <v>13.598189137499999</v>
      </c>
      <c r="F18" s="6">
        <f>F17-C18-D18+E18</f>
        <v>104.25278338749999</v>
      </c>
      <c r="H18" s="3">
        <f>H17+366</f>
        <v>42704</v>
      </c>
      <c r="I18" s="31">
        <v>0.192</v>
      </c>
      <c r="J18" s="45">
        <v>6.3E-3</v>
      </c>
      <c r="K18" s="8">
        <f>$J$9*M17</f>
        <v>0.90637499999999993</v>
      </c>
      <c r="L18" s="8">
        <f>$J$10*(M17-I18-K18-J18)</f>
        <v>13.42992375</v>
      </c>
      <c r="M18" s="4">
        <f>M17-I18-K18+L18</f>
        <v>102.96904875</v>
      </c>
      <c r="O18">
        <v>0.192</v>
      </c>
      <c r="Q18" s="8">
        <v>0.28000000000000003</v>
      </c>
    </row>
    <row r="19" spans="1:17">
      <c r="A19" s="1">
        <f t="shared" ref="A19:A41" si="1">1+A18</f>
        <v>3</v>
      </c>
      <c r="B19" s="3">
        <f>B18+365</f>
        <v>43069</v>
      </c>
      <c r="C19" s="2">
        <f t="shared" si="0"/>
        <v>0.2</v>
      </c>
      <c r="D19" s="8">
        <f>$C$9*F18</f>
        <v>0.52126391693749996</v>
      </c>
      <c r="E19" s="11">
        <f>$C$10*(F18-C19-D19)</f>
        <v>15.529727920584373</v>
      </c>
      <c r="F19" s="6">
        <f t="shared" ref="F19:F41" si="2">F18-C19-D19+E19</f>
        <v>119.06124739114686</v>
      </c>
      <c r="H19" s="3">
        <f>H18+365</f>
        <v>43069</v>
      </c>
      <c r="I19" s="31">
        <v>0.19900000000000001</v>
      </c>
      <c r="J19" s="45">
        <v>6.6150000000000002E-3</v>
      </c>
      <c r="K19" s="8">
        <f>$J$9*M18</f>
        <v>1.0296904874999999</v>
      </c>
      <c r="L19" s="8">
        <f t="shared" ref="L19:L41" si="3">$J$10*(M18-I19-K19-J19)</f>
        <v>15.260061489375</v>
      </c>
      <c r="M19" s="4">
        <f>M18-I19-K19+L19</f>
        <v>117.000419751875</v>
      </c>
      <c r="O19">
        <v>0.19900000000000001</v>
      </c>
      <c r="Q19" s="8">
        <v>0.30099999999999999</v>
      </c>
    </row>
    <row r="20" spans="1:17">
      <c r="A20" s="1">
        <f t="shared" si="1"/>
        <v>4</v>
      </c>
      <c r="B20" s="3">
        <f t="shared" ref="B20:B41" si="4">B19+365</f>
        <v>43434</v>
      </c>
      <c r="C20" s="2">
        <f t="shared" si="0"/>
        <v>0.2</v>
      </c>
      <c r="D20" s="8">
        <f>$C$9*F19</f>
        <v>0.59530623695573437</v>
      </c>
      <c r="E20" s="11">
        <f>$C$10*(F19-C20-D20)</f>
        <v>17.739891173128669</v>
      </c>
      <c r="F20" s="6">
        <f t="shared" si="2"/>
        <v>136.00583232731981</v>
      </c>
      <c r="H20" s="3">
        <f t="shared" ref="H20:H41" si="5">H19+365</f>
        <v>43434</v>
      </c>
      <c r="I20" s="31">
        <v>0.22</v>
      </c>
      <c r="J20" s="45">
        <v>6.9457500000000005E-3</v>
      </c>
      <c r="K20" s="8">
        <f>$J$9*M19</f>
        <v>1.1700041975187501</v>
      </c>
      <c r="L20" s="8">
        <f t="shared" si="3"/>
        <v>17.340520470653438</v>
      </c>
      <c r="M20" s="4">
        <f>M19-I20-K20+L20</f>
        <v>132.9509360250097</v>
      </c>
      <c r="O20">
        <v>0.22</v>
      </c>
      <c r="Q20" s="8">
        <v>0.32600000000000001</v>
      </c>
    </row>
    <row r="21" spans="1:17">
      <c r="A21" s="1">
        <f t="shared" si="1"/>
        <v>5</v>
      </c>
      <c r="B21" s="3">
        <f t="shared" si="4"/>
        <v>43799</v>
      </c>
      <c r="C21" s="2">
        <f t="shared" si="0"/>
        <v>0.2</v>
      </c>
      <c r="D21" s="8">
        <f>$C$9*F20</f>
        <v>0.6800291616365991</v>
      </c>
      <c r="E21" s="11">
        <f>$C$10*(F20-C21-D21)</f>
        <v>20.268870474852481</v>
      </c>
      <c r="F21" s="6">
        <f t="shared" si="2"/>
        <v>155.3946736405357</v>
      </c>
      <c r="H21" s="3">
        <f t="shared" si="5"/>
        <v>43799</v>
      </c>
      <c r="I21" s="31">
        <v>0.24399999999999999</v>
      </c>
      <c r="J21" s="45">
        <v>7.2930375000000011E-3</v>
      </c>
      <c r="K21" s="8">
        <f>$J$9*M20</f>
        <v>1.3295093602500969</v>
      </c>
      <c r="L21" s="8">
        <f t="shared" si="3"/>
        <v>19.705520044088939</v>
      </c>
      <c r="M21" s="4">
        <f>M20-I21-K21+L21</f>
        <v>151.08294670884854</v>
      </c>
      <c r="O21">
        <v>0.24399999999999999</v>
      </c>
      <c r="Q21" s="8">
        <v>0.35699999999999998</v>
      </c>
    </row>
    <row r="22" spans="1:17">
      <c r="A22" s="1">
        <f t="shared" si="1"/>
        <v>6</v>
      </c>
      <c r="B22" s="3">
        <f>B21+366</f>
        <v>44165</v>
      </c>
      <c r="C22" s="2">
        <f t="shared" si="0"/>
        <v>0.2</v>
      </c>
      <c r="D22" s="8">
        <f>$C$9*F21</f>
        <v>0.77697336820267848</v>
      </c>
      <c r="E22" s="11">
        <f>$C$10*(F21-C22-D22)</f>
        <v>23.162655040849955</v>
      </c>
      <c r="F22" s="6">
        <f t="shared" si="2"/>
        <v>177.58035531318299</v>
      </c>
      <c r="H22" s="3">
        <f>H21+366</f>
        <v>44165</v>
      </c>
      <c r="I22" s="31">
        <v>0.255</v>
      </c>
      <c r="J22" s="45">
        <v>7.6576893750000012E-3</v>
      </c>
      <c r="K22" s="8">
        <f>$J$9*M21</f>
        <v>1.5108294670884854</v>
      </c>
      <c r="L22" s="8">
        <f t="shared" si="3"/>
        <v>22.396418932857756</v>
      </c>
      <c r="M22" s="4">
        <f>M21-I22-K22+L22</f>
        <v>171.71353617461781</v>
      </c>
      <c r="O22">
        <v>0.255</v>
      </c>
      <c r="Q22" s="8">
        <v>0.39300000000000002</v>
      </c>
    </row>
    <row r="23" spans="1:17">
      <c r="A23" s="1">
        <f t="shared" si="1"/>
        <v>7</v>
      </c>
      <c r="B23" s="3">
        <f>B22+365</f>
        <v>44530</v>
      </c>
      <c r="C23" s="2">
        <f t="shared" si="0"/>
        <v>0.2</v>
      </c>
      <c r="D23" s="8">
        <f>$C$9*F22</f>
        <v>0.88790177656591496</v>
      </c>
      <c r="E23" s="11">
        <f>$C$10*(F22-C23-D23)</f>
        <v>26.473868030492564</v>
      </c>
      <c r="F23" s="6">
        <f t="shared" si="2"/>
        <v>202.96632156710965</v>
      </c>
      <c r="H23" s="3">
        <f>H22+365</f>
        <v>44530</v>
      </c>
      <c r="I23" s="31">
        <v>0.28399999999999997</v>
      </c>
      <c r="J23" s="45">
        <v>8.0405738437500009E-3</v>
      </c>
      <c r="K23" s="8">
        <f>$J$9*M22</f>
        <v>1.7171353617461782</v>
      </c>
      <c r="L23" s="8">
        <f t="shared" si="3"/>
        <v>25.455654035854185</v>
      </c>
      <c r="M23" s="4">
        <f>M22-I23-K23+L23</f>
        <v>195.16805484872583</v>
      </c>
      <c r="O23">
        <v>0.28399999999999997</v>
      </c>
      <c r="Q23" s="8">
        <v>0.435</v>
      </c>
    </row>
    <row r="24" spans="1:17">
      <c r="A24" s="1">
        <f t="shared" si="1"/>
        <v>8</v>
      </c>
      <c r="B24" s="3">
        <f t="shared" si="4"/>
        <v>44895</v>
      </c>
      <c r="C24" s="2">
        <f t="shared" si="0"/>
        <v>0.2</v>
      </c>
      <c r="D24" s="8">
        <f>$C$9*F23</f>
        <v>1.0148316078355482</v>
      </c>
      <c r="E24" s="11">
        <f>$C$10*(F23-C24-D24)</f>
        <v>30.262723493891112</v>
      </c>
      <c r="F24" s="6">
        <f t="shared" si="2"/>
        <v>232.01421345316521</v>
      </c>
      <c r="H24" s="3">
        <f t="shared" si="5"/>
        <v>44895</v>
      </c>
      <c r="I24" s="31">
        <v>0.317</v>
      </c>
      <c r="J24" s="45">
        <v>8.4426025359375014E-3</v>
      </c>
      <c r="K24" s="8">
        <f>$J$9*M23</f>
        <v>1.9516805484872584</v>
      </c>
      <c r="L24" s="8">
        <f t="shared" si="3"/>
        <v>28.933639754655392</v>
      </c>
      <c r="M24" s="4">
        <f>M23-I24-K24+L24</f>
        <v>221.83301405489397</v>
      </c>
      <c r="O24">
        <v>0.317</v>
      </c>
      <c r="Q24" s="8">
        <v>0.48399999999999999</v>
      </c>
    </row>
    <row r="25" spans="1:17">
      <c r="A25" s="1">
        <f t="shared" si="1"/>
        <v>9</v>
      </c>
      <c r="B25" s="3">
        <f t="shared" si="4"/>
        <v>45260</v>
      </c>
      <c r="C25" s="2">
        <f t="shared" si="0"/>
        <v>0.2</v>
      </c>
      <c r="D25" s="8">
        <f>$C$9*F24</f>
        <v>1.1600710672658261</v>
      </c>
      <c r="E25" s="11">
        <f>$C$10*(F24-C25-D25)</f>
        <v>34.598121357884907</v>
      </c>
      <c r="F25" s="6">
        <f t="shared" si="2"/>
        <v>265.25226374378428</v>
      </c>
      <c r="H25" s="3">
        <f t="shared" si="5"/>
        <v>45260</v>
      </c>
      <c r="I25" s="31">
        <v>0.35399999999999998</v>
      </c>
      <c r="J25" s="45">
        <v>8.8647326627343762E-3</v>
      </c>
      <c r="K25" s="8">
        <f>$J$9*M24</f>
        <v>2.2183301405489395</v>
      </c>
      <c r="L25" s="8">
        <f t="shared" si="3"/>
        <v>32.887772877252338</v>
      </c>
      <c r="M25" s="4">
        <f>M24-I25-K25+L25</f>
        <v>252.14845679159734</v>
      </c>
      <c r="O25">
        <v>0.35399999999999998</v>
      </c>
      <c r="Q25" s="8">
        <v>0.53800000000000003</v>
      </c>
    </row>
    <row r="26" spans="1:17">
      <c r="A26" s="1">
        <f t="shared" si="1"/>
        <v>10</v>
      </c>
      <c r="B26" s="3">
        <f>B25+366</f>
        <v>45626</v>
      </c>
      <c r="C26" s="2">
        <f t="shared" si="0"/>
        <v>0.2</v>
      </c>
      <c r="D26" s="8">
        <f>$C$9*F25</f>
        <v>1.3262613187189214</v>
      </c>
      <c r="E26" s="11">
        <f>$C$10*(F25-C26-D26)</f>
        <v>39.558900363759804</v>
      </c>
      <c r="F26" s="6">
        <f t="shared" si="2"/>
        <v>303.28490278882515</v>
      </c>
      <c r="H26" s="3">
        <f>H25+366</f>
        <v>45626</v>
      </c>
      <c r="I26" s="31">
        <v>0.39300000000000002</v>
      </c>
      <c r="J26" s="45">
        <v>9.307969295871096E-3</v>
      </c>
      <c r="K26" s="8">
        <f>$J$9*M25</f>
        <v>2.5214845679159734</v>
      </c>
      <c r="L26" s="8">
        <f t="shared" si="3"/>
        <v>37.383699638157829</v>
      </c>
      <c r="M26" s="4">
        <f>M25-I26-K26+L26</f>
        <v>286.6176718618392</v>
      </c>
      <c r="O26">
        <v>0.39300000000000002</v>
      </c>
      <c r="Q26" s="8">
        <v>0.59799999999999998</v>
      </c>
    </row>
    <row r="27" spans="1:17">
      <c r="A27" s="1">
        <f t="shared" si="1"/>
        <v>11</v>
      </c>
      <c r="B27" s="3">
        <f>B26+365</f>
        <v>45991</v>
      </c>
      <c r="C27" s="2">
        <f t="shared" si="0"/>
        <v>0.2</v>
      </c>
      <c r="D27" s="8">
        <f>$C$9*F26</f>
        <v>1.5164245139441257</v>
      </c>
      <c r="E27" s="11">
        <f>$C$10*(F26-C27-D27)</f>
        <v>45.235271741232154</v>
      </c>
      <c r="F27" s="6">
        <f t="shared" si="2"/>
        <v>346.80375001611321</v>
      </c>
      <c r="H27" s="3">
        <f>H26+365</f>
        <v>45991</v>
      </c>
      <c r="I27" s="31">
        <v>0.40600000000000003</v>
      </c>
      <c r="J27" s="45">
        <v>9.7733677606646509E-3</v>
      </c>
      <c r="K27" s="8">
        <f>$J$9*M26</f>
        <v>2.8661767186183922</v>
      </c>
      <c r="L27" s="8">
        <f t="shared" si="3"/>
        <v>42.500358266319019</v>
      </c>
      <c r="M27" s="4">
        <f>M26-I27-K27+L27</f>
        <v>325.84585340953981</v>
      </c>
      <c r="O27">
        <v>0.40600000000000003</v>
      </c>
      <c r="Q27" s="8">
        <v>0.66400000000000003</v>
      </c>
    </row>
    <row r="28" spans="1:17">
      <c r="A28" s="1">
        <f t="shared" si="1"/>
        <v>12</v>
      </c>
      <c r="B28" s="3">
        <f t="shared" si="4"/>
        <v>46356</v>
      </c>
      <c r="C28" s="2">
        <f t="shared" si="0"/>
        <v>0.2</v>
      </c>
      <c r="D28" s="8">
        <f>$C$9*F27</f>
        <v>1.7340187500805662</v>
      </c>
      <c r="E28" s="11">
        <f>$C$10*(F27-C28-D28)</f>
        <v>51.730459689904897</v>
      </c>
      <c r="F28" s="6">
        <f t="shared" si="2"/>
        <v>396.60019095593753</v>
      </c>
      <c r="H28" s="3">
        <f t="shared" si="5"/>
        <v>46356</v>
      </c>
      <c r="I28" s="31">
        <v>0.44700000000000001</v>
      </c>
      <c r="J28" s="45">
        <v>1.0262036148697884E-2</v>
      </c>
      <c r="K28" s="8">
        <f>$J$9*M27</f>
        <v>3.2584585340953982</v>
      </c>
      <c r="L28" s="8">
        <f t="shared" si="3"/>
        <v>48.319519925894362</v>
      </c>
      <c r="M28" s="4">
        <f>M27-I28-K28+L28</f>
        <v>370.45991480133881</v>
      </c>
      <c r="O28">
        <v>0.44700000000000001</v>
      </c>
      <c r="Q28" s="8">
        <v>0.73599999999999999</v>
      </c>
    </row>
    <row r="29" spans="1:17">
      <c r="A29" s="1">
        <f t="shared" si="1"/>
        <v>13</v>
      </c>
      <c r="B29" s="3">
        <f t="shared" si="4"/>
        <v>46721</v>
      </c>
      <c r="C29" s="2">
        <f t="shared" si="0"/>
        <v>0.2</v>
      </c>
      <c r="D29" s="8">
        <f>$C$9*F28</f>
        <v>1.9830009547796876</v>
      </c>
      <c r="E29" s="11">
        <f>$C$10*(F28-C29-D29)</f>
        <v>59.162578500173673</v>
      </c>
      <c r="F29" s="6">
        <f t="shared" si="2"/>
        <v>453.5797685013315</v>
      </c>
      <c r="H29" s="3">
        <f t="shared" si="5"/>
        <v>46721</v>
      </c>
      <c r="I29" s="31">
        <v>0.48899999999999999</v>
      </c>
      <c r="J29" s="45">
        <v>1.0775137956132779E-2</v>
      </c>
      <c r="K29" s="8">
        <f>$J$9*M28</f>
        <v>3.7045991480133882</v>
      </c>
      <c r="L29" s="8">
        <f t="shared" si="3"/>
        <v>54.938331077305385</v>
      </c>
      <c r="M29" s="4">
        <f>M28-I29-K29+L29</f>
        <v>421.20464673063083</v>
      </c>
      <c r="O29">
        <v>0.48899999999999999</v>
      </c>
      <c r="Q29" s="8">
        <v>0.81399999999999995</v>
      </c>
    </row>
    <row r="30" spans="1:17">
      <c r="A30" s="1">
        <f t="shared" si="1"/>
        <v>14</v>
      </c>
      <c r="B30" s="3">
        <f>B29+366</f>
        <v>47087</v>
      </c>
      <c r="C30" s="2">
        <f t="shared" si="0"/>
        <v>0.2</v>
      </c>
      <c r="D30" s="8">
        <f>$C$9*F29</f>
        <v>2.2678988425066575</v>
      </c>
      <c r="E30" s="11">
        <f>$C$10*(F29-C30-D30)</f>
        <v>67.666780448823729</v>
      </c>
      <c r="F30" s="6">
        <f t="shared" si="2"/>
        <v>518.77865010764856</v>
      </c>
      <c r="H30" s="3">
        <f>H29+366</f>
        <v>47087</v>
      </c>
      <c r="I30" s="31">
        <v>0.53300000000000003</v>
      </c>
      <c r="J30" s="45">
        <v>1.1313894853939419E-2</v>
      </c>
      <c r="K30" s="8">
        <f>$J$9*M29</f>
        <v>4.2120464673063083</v>
      </c>
      <c r="L30" s="8">
        <f t="shared" si="3"/>
        <v>62.467242955270585</v>
      </c>
      <c r="M30" s="4">
        <f>M29-I30-K30+L30</f>
        <v>478.92684321859508</v>
      </c>
      <c r="O30">
        <v>0.53300000000000003</v>
      </c>
      <c r="Q30" s="8">
        <v>0.89700000000000002</v>
      </c>
    </row>
    <row r="31" spans="1:17">
      <c r="A31" s="1">
        <f t="shared" si="1"/>
        <v>15</v>
      </c>
      <c r="B31" s="3">
        <f>B30+365</f>
        <v>47452</v>
      </c>
      <c r="C31" s="2">
        <f t="shared" si="0"/>
        <v>0.2</v>
      </c>
      <c r="D31" s="8">
        <f>$C$9*F30</f>
        <v>2.593893250538243</v>
      </c>
      <c r="E31" s="11">
        <f>$C$10*(F30-C31-D31)</f>
        <v>77.397713528566541</v>
      </c>
      <c r="F31" s="6">
        <f t="shared" si="2"/>
        <v>593.38247038567681</v>
      </c>
      <c r="H31" s="3">
        <f>H30+365</f>
        <v>47452</v>
      </c>
      <c r="I31" s="31">
        <v>0.57899999999999996</v>
      </c>
      <c r="J31" s="45">
        <v>1.1879589596636391E-2</v>
      </c>
      <c r="K31" s="8">
        <f>$J$9*M30</f>
        <v>4.7892684321859509</v>
      </c>
      <c r="L31" s="8">
        <f t="shared" si="3"/>
        <v>71.032004279521871</v>
      </c>
      <c r="M31" s="4">
        <f>M30-I31-K31+L31</f>
        <v>544.59057906593102</v>
      </c>
      <c r="O31">
        <v>0.57899999999999996</v>
      </c>
      <c r="Q31" s="8">
        <v>0.98699999999999999</v>
      </c>
    </row>
    <row r="32" spans="1:17">
      <c r="A32" s="1">
        <f t="shared" si="1"/>
        <v>16</v>
      </c>
      <c r="B32" s="3">
        <f t="shared" si="4"/>
        <v>47817</v>
      </c>
      <c r="C32" s="2">
        <f t="shared" si="0"/>
        <v>0.2</v>
      </c>
      <c r="D32" s="8">
        <f>$C$9*F31</f>
        <v>2.966912351928384</v>
      </c>
      <c r="E32" s="11">
        <f>$C$10*(F31-C32-D32)</f>
        <v>88.532333705062257</v>
      </c>
      <c r="F32" s="6">
        <f t="shared" si="2"/>
        <v>678.74789173881061</v>
      </c>
      <c r="H32" s="3">
        <f t="shared" si="5"/>
        <v>47817</v>
      </c>
      <c r="I32" s="31">
        <v>0.626</v>
      </c>
      <c r="J32" s="45">
        <v>1.2473569076468211E-2</v>
      </c>
      <c r="K32" s="8">
        <f>$J$9*M31</f>
        <v>5.4459057906593102</v>
      </c>
      <c r="L32" s="8">
        <f t="shared" si="3"/>
        <v>80.775929955929286</v>
      </c>
      <c r="M32" s="4">
        <f>M31-I32-K32+L32</f>
        <v>619.29460323120111</v>
      </c>
      <c r="O32">
        <v>0.626</v>
      </c>
      <c r="Q32" s="8">
        <v>1.083</v>
      </c>
    </row>
    <row r="33" spans="1:17">
      <c r="A33" s="1">
        <f t="shared" si="1"/>
        <v>17</v>
      </c>
      <c r="B33" s="3">
        <f t="shared" si="4"/>
        <v>48182</v>
      </c>
      <c r="C33" s="2">
        <f t="shared" si="0"/>
        <v>0.2</v>
      </c>
      <c r="D33" s="8">
        <f>$C$9*F32</f>
        <v>3.393739458694053</v>
      </c>
      <c r="E33" s="11">
        <f>$C$10*(F32-C33-D33)</f>
        <v>101.27312284201747</v>
      </c>
      <c r="F33" s="6">
        <f t="shared" si="2"/>
        <v>776.42727512213401</v>
      </c>
      <c r="H33" s="3">
        <f t="shared" si="5"/>
        <v>48182</v>
      </c>
      <c r="I33" s="31">
        <v>0.67600000000000005</v>
      </c>
      <c r="J33" s="45">
        <v>1.3097247530291622E-2</v>
      </c>
      <c r="K33" s="8">
        <f>$J$9*M32</f>
        <v>6.1929460323120109</v>
      </c>
      <c r="L33" s="8">
        <f t="shared" si="3"/>
        <v>91.861883992703824</v>
      </c>
      <c r="M33" s="4">
        <f>M32-I33-K33+L33</f>
        <v>704.28754119159294</v>
      </c>
      <c r="O33">
        <v>0.67600000000000005</v>
      </c>
      <c r="Q33" s="8">
        <v>1.1839999999999999</v>
      </c>
    </row>
    <row r="34" spans="1:17">
      <c r="A34" s="1">
        <f t="shared" si="1"/>
        <v>18</v>
      </c>
      <c r="B34" s="3">
        <f>B33+366</f>
        <v>48548</v>
      </c>
      <c r="C34" s="2">
        <f t="shared" si="0"/>
        <v>0.2</v>
      </c>
      <c r="D34" s="8">
        <f>$C$9*F33</f>
        <v>3.8821363756106702</v>
      </c>
      <c r="E34" s="11">
        <f>$C$10*(F33-C34-D34)</f>
        <v>115.85177081197848</v>
      </c>
      <c r="F34" s="6">
        <f t="shared" si="2"/>
        <v>888.19690955850172</v>
      </c>
      <c r="H34" s="3">
        <f>H33+366</f>
        <v>48548</v>
      </c>
      <c r="I34" s="31">
        <v>0.72899999999999998</v>
      </c>
      <c r="J34" s="45">
        <v>1.3752109906806205E-2</v>
      </c>
      <c r="K34" s="8">
        <f>$J$9*M33</f>
        <v>7.0428754119159294</v>
      </c>
      <c r="L34" s="8">
        <f t="shared" si="3"/>
        <v>104.47528705046552</v>
      </c>
      <c r="M34" s="4">
        <f>M33-I34-K34+L34</f>
        <v>800.99095283014253</v>
      </c>
      <c r="O34">
        <v>0.72899999999999998</v>
      </c>
      <c r="Q34" s="8">
        <v>1.2789999999999999</v>
      </c>
    </row>
    <row r="35" spans="1:17">
      <c r="A35" s="1">
        <f t="shared" si="1"/>
        <v>19</v>
      </c>
      <c r="B35" s="3">
        <f>B34+365</f>
        <v>48913</v>
      </c>
      <c r="C35" s="2">
        <f t="shared" si="0"/>
        <v>0.2</v>
      </c>
      <c r="D35" s="8">
        <f>$C$9*F34</f>
        <v>4.4409845477925085</v>
      </c>
      <c r="E35" s="11">
        <f>$C$10*(F34-C35-D35)</f>
        <v>132.53338875160637</v>
      </c>
      <c r="F35" s="6">
        <f t="shared" si="2"/>
        <v>1016.0893137623156</v>
      </c>
      <c r="H35" s="3">
        <f>H34+365</f>
        <v>48913</v>
      </c>
      <c r="I35" s="31">
        <v>0.78500000000000003</v>
      </c>
      <c r="J35" s="45">
        <v>1.4439715402146516E-2</v>
      </c>
      <c r="K35" s="8">
        <f>$J$9*M34</f>
        <v>8.0099095283014261</v>
      </c>
      <c r="L35" s="8">
        <f t="shared" si="3"/>
        <v>118.82724053796585</v>
      </c>
      <c r="M35" s="4">
        <f>M34-I35-K35+L35</f>
        <v>911.02328383980694</v>
      </c>
      <c r="O35">
        <v>0.78500000000000003</v>
      </c>
      <c r="Q35" s="8">
        <v>1.379</v>
      </c>
    </row>
    <row r="36" spans="1:17">
      <c r="A36" s="1">
        <f t="shared" si="1"/>
        <v>20</v>
      </c>
      <c r="B36" s="3">
        <f t="shared" si="4"/>
        <v>49278</v>
      </c>
      <c r="C36" s="2">
        <f t="shared" si="0"/>
        <v>0.2</v>
      </c>
      <c r="D36" s="8">
        <f>$C$9*F35</f>
        <v>5.0804465688115776</v>
      </c>
      <c r="E36" s="11">
        <f>$C$10*(F35-C36-D36)</f>
        <v>151.6213300790256</v>
      </c>
      <c r="F36" s="6">
        <f t="shared" si="2"/>
        <v>1162.4301972725295</v>
      </c>
      <c r="H36" s="3">
        <f t="shared" si="5"/>
        <v>49278</v>
      </c>
      <c r="I36" s="31">
        <v>0.84599999999999997</v>
      </c>
      <c r="J36" s="45">
        <v>1.5161701172253843E-2</v>
      </c>
      <c r="K36" s="8">
        <f>$J$9*M35</f>
        <v>9.1102328383980691</v>
      </c>
      <c r="L36" s="8">
        <f t="shared" si="3"/>
        <v>135.15778339503549</v>
      </c>
      <c r="M36" s="4">
        <f>M35-I36-K36+L36</f>
        <v>1036.2248343964443</v>
      </c>
      <c r="O36">
        <v>0.84599999999999997</v>
      </c>
      <c r="Q36" s="8">
        <v>1.5009999999999999</v>
      </c>
    </row>
    <row r="37" spans="1:17">
      <c r="A37" s="1">
        <f t="shared" si="1"/>
        <v>21</v>
      </c>
      <c r="B37" s="3">
        <f t="shared" si="4"/>
        <v>49643</v>
      </c>
      <c r="C37" s="2">
        <f t="shared" si="0"/>
        <v>0.2</v>
      </c>
      <c r="D37" s="8">
        <f>$C$9*F36</f>
        <v>5.8121509863626475</v>
      </c>
      <c r="E37" s="11">
        <f>$C$10*(F36-C37-D37)</f>
        <v>173.46270694292502</v>
      </c>
      <c r="F37" s="6">
        <f t="shared" si="2"/>
        <v>1329.8807532290919</v>
      </c>
      <c r="H37" s="3">
        <f t="shared" si="5"/>
        <v>49643</v>
      </c>
      <c r="I37" s="31">
        <v>0.97199999999999998</v>
      </c>
      <c r="J37" s="45">
        <v>1.5919786230866536E-2</v>
      </c>
      <c r="K37" s="8">
        <f>$J$9*M36</f>
        <v>10.362248343964444</v>
      </c>
      <c r="L37" s="8">
        <f t="shared" si="3"/>
        <v>153.73119993993734</v>
      </c>
      <c r="M37" s="4">
        <f>M36-I37-K37+L37</f>
        <v>1178.6217859924172</v>
      </c>
      <c r="O37">
        <v>0.97199999999999998</v>
      </c>
      <c r="Q37" s="8">
        <v>1.6479999999999999</v>
      </c>
    </row>
    <row r="38" spans="1:17">
      <c r="A38" s="1">
        <f t="shared" si="1"/>
        <v>22</v>
      </c>
      <c r="B38" s="3">
        <f>B37+366</f>
        <v>50009</v>
      </c>
      <c r="C38" s="2">
        <f t="shared" si="0"/>
        <v>0.2</v>
      </c>
      <c r="D38" s="8">
        <f>$C$9*F37</f>
        <v>6.6494037661454595</v>
      </c>
      <c r="E38" s="11">
        <f>$C$10*(F37-C38-D38)</f>
        <v>198.45470241944193</v>
      </c>
      <c r="F38" s="6">
        <f t="shared" si="2"/>
        <v>1521.4860518823882</v>
      </c>
      <c r="H38" s="3">
        <f>H37+366</f>
        <v>50009</v>
      </c>
      <c r="I38" s="31">
        <v>1.097</v>
      </c>
      <c r="J38" s="45">
        <v>1.6715775542409862E-2</v>
      </c>
      <c r="K38" s="8">
        <f>$J$9*M37</f>
        <v>11.786217859924173</v>
      </c>
      <c r="L38" s="8">
        <f t="shared" si="3"/>
        <v>174.8582778535426</v>
      </c>
      <c r="M38" s="4">
        <f>M37-I38-K38+L38</f>
        <v>1340.5968459860358</v>
      </c>
      <c r="O38">
        <v>1.097</v>
      </c>
      <c r="Q38" s="8">
        <v>1.8180000000000001</v>
      </c>
    </row>
    <row r="39" spans="1:17">
      <c r="A39" s="1">
        <f t="shared" si="1"/>
        <v>23</v>
      </c>
      <c r="B39" s="3">
        <f>B38+365</f>
        <v>50374</v>
      </c>
      <c r="C39" s="2">
        <f t="shared" si="0"/>
        <v>0.2</v>
      </c>
      <c r="D39" s="8">
        <f>$C$9*F38</f>
        <v>7.6074302594119416</v>
      </c>
      <c r="E39" s="11">
        <f>$C$10*(F38-C39-D39)</f>
        <v>227.05179324344641</v>
      </c>
      <c r="F39" s="6">
        <f t="shared" si="2"/>
        <v>1740.7304148664225</v>
      </c>
      <c r="H39" s="3">
        <f>H38+365</f>
        <v>50374</v>
      </c>
      <c r="I39" s="31">
        <v>1.2230000000000001</v>
      </c>
      <c r="J39" s="45">
        <v>1.7551564319530356E-2</v>
      </c>
      <c r="K39" s="8">
        <f>$J$9*M38</f>
        <v>13.405968459860357</v>
      </c>
      <c r="L39" s="8">
        <f t="shared" si="3"/>
        <v>198.89254889427838</v>
      </c>
      <c r="M39" s="4">
        <f>M38-I39-K39+L39</f>
        <v>1524.8604264204539</v>
      </c>
      <c r="O39">
        <v>1.2230000000000001</v>
      </c>
      <c r="Q39" s="8">
        <v>2.0110000000000001</v>
      </c>
    </row>
    <row r="40" spans="1:17">
      <c r="A40" s="1">
        <f t="shared" si="1"/>
        <v>24</v>
      </c>
      <c r="B40" s="3">
        <f t="shared" si="4"/>
        <v>50739</v>
      </c>
      <c r="C40" s="2">
        <f t="shared" si="0"/>
        <v>0.2</v>
      </c>
      <c r="D40" s="8">
        <f>$C$9*F39</f>
        <v>8.703652074332112</v>
      </c>
      <c r="E40" s="11">
        <f>$C$10*(F39-C40-D40)</f>
        <v>259.77401441881358</v>
      </c>
      <c r="F40" s="6">
        <f t="shared" si="2"/>
        <v>1991.600777210904</v>
      </c>
      <c r="H40" s="3">
        <f t="shared" si="5"/>
        <v>50739</v>
      </c>
      <c r="I40" s="31">
        <v>1.3260000000000001</v>
      </c>
      <c r="J40" s="45">
        <v>1.8429142535506874E-2</v>
      </c>
      <c r="K40" s="8">
        <f>$J$9*M39</f>
        <v>15.248604264204539</v>
      </c>
      <c r="L40" s="8">
        <f t="shared" si="3"/>
        <v>226.24010895205708</v>
      </c>
      <c r="M40" s="4">
        <f>M39-I40-K40+L40</f>
        <v>1734.5259311083064</v>
      </c>
      <c r="O40">
        <v>1.3260000000000001</v>
      </c>
      <c r="Q40" s="8">
        <v>2.2280000000000002</v>
      </c>
    </row>
    <row r="41" spans="1:17" ht="18">
      <c r="A41" s="1">
        <f t="shared" si="1"/>
        <v>25</v>
      </c>
      <c r="B41" s="3">
        <f t="shared" si="4"/>
        <v>51104</v>
      </c>
      <c r="C41" s="2">
        <f t="shared" si="0"/>
        <v>0.2</v>
      </c>
      <c r="D41" s="8">
        <f>$C$9*F40</f>
        <v>9.9580038860545201</v>
      </c>
      <c r="E41" s="11">
        <f>$C$10*(F40-C41-D41)</f>
        <v>297.21641599872743</v>
      </c>
      <c r="F41" s="25">
        <f t="shared" si="2"/>
        <v>2278.6591893235768</v>
      </c>
      <c r="H41" s="3">
        <f t="shared" si="5"/>
        <v>51104</v>
      </c>
      <c r="I41" s="31">
        <v>1.44</v>
      </c>
      <c r="J41" s="45">
        <v>1.9350599662282218E-2</v>
      </c>
      <c r="K41" s="8">
        <f>$J$9*M40</f>
        <v>17.345259311083066</v>
      </c>
      <c r="L41" s="8">
        <f t="shared" si="3"/>
        <v>257.35819817963414</v>
      </c>
      <c r="M41" s="26">
        <f>M40-I41-K41+L41</f>
        <v>1973.0988699768575</v>
      </c>
      <c r="O41">
        <v>1.44</v>
      </c>
      <c r="Q41" s="8">
        <v>2.468</v>
      </c>
    </row>
    <row r="42" spans="1:17">
      <c r="B42" s="3"/>
      <c r="D42" s="10"/>
      <c r="F42" s="6"/>
      <c r="H42" s="3"/>
      <c r="I42" s="8"/>
      <c r="J42" s="8"/>
      <c r="K42" s="8"/>
    </row>
  </sheetData>
  <mergeCells count="4">
    <mergeCell ref="H4:I4"/>
    <mergeCell ref="A4:B4"/>
    <mergeCell ref="A3:F3"/>
    <mergeCell ref="H3:L3"/>
  </mergeCells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PAI</dc:creator>
  <cp:lastModifiedBy>VIVEK PAI</cp:lastModifiedBy>
  <dcterms:created xsi:type="dcterms:W3CDTF">2014-11-26T12:18:37Z</dcterms:created>
  <dcterms:modified xsi:type="dcterms:W3CDTF">2014-11-28T05:36:57Z</dcterms:modified>
</cp:coreProperties>
</file>